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\Desktop\Aqua\panfish\"/>
    </mc:Choice>
  </mc:AlternateContent>
  <bookViews>
    <workbookView xWindow="0" yWindow="0" windowWidth="18180" windowHeight="5445"/>
  </bookViews>
  <sheets>
    <sheet name="YEAR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K9" i="2"/>
  <c r="K8" i="2"/>
  <c r="K7" i="2"/>
  <c r="K6" i="2"/>
  <c r="K5" i="2"/>
  <c r="K4" i="2"/>
  <c r="F18" i="2"/>
  <c r="E18" i="2"/>
  <c r="F15" i="2"/>
  <c r="E15" i="2"/>
  <c r="C4" i="2"/>
  <c r="D10" i="2" l="1"/>
  <c r="D9" i="2"/>
  <c r="D8" i="2"/>
  <c r="D7" i="2"/>
  <c r="D6" i="2"/>
  <c r="D5" i="2"/>
  <c r="M4" i="2"/>
  <c r="E4" i="2"/>
  <c r="G4" i="2" s="1"/>
  <c r="D4" i="2"/>
  <c r="G3" i="2"/>
  <c r="D3" i="2"/>
  <c r="F3" i="2" s="1"/>
  <c r="B3" i="2"/>
  <c r="M6" i="2" l="1"/>
  <c r="H4" i="2"/>
  <c r="M5" i="2"/>
  <c r="E5" i="2"/>
  <c r="I4" i="2"/>
  <c r="F4" i="2"/>
  <c r="J4" i="2"/>
  <c r="O4" i="2"/>
  <c r="N4" i="2"/>
  <c r="B4" i="2"/>
  <c r="K11" i="2" l="1"/>
  <c r="E6" i="2"/>
  <c r="M7" i="2" s="1"/>
  <c r="H5" i="2"/>
  <c r="F5" i="2"/>
  <c r="G5" i="2"/>
  <c r="B5" i="2"/>
  <c r="I5" i="2"/>
  <c r="O5" i="2"/>
  <c r="J5" i="2"/>
  <c r="N5" i="2"/>
  <c r="I6" i="2" l="1"/>
  <c r="O6" i="2"/>
  <c r="B6" i="2"/>
  <c r="E7" i="2"/>
  <c r="F7" i="2" s="1"/>
  <c r="H6" i="2"/>
  <c r="N6" i="2"/>
  <c r="G6" i="2"/>
  <c r="F6" i="2"/>
  <c r="J6" i="2"/>
  <c r="J7" i="2" l="1"/>
  <c r="I7" i="2"/>
  <c r="N7" i="2"/>
  <c r="E8" i="2"/>
  <c r="F8" i="2" s="1"/>
  <c r="H7" i="2"/>
  <c r="O7" i="2"/>
  <c r="B7" i="2"/>
  <c r="M8" i="2"/>
  <c r="G7" i="2"/>
  <c r="N8" i="2" l="1"/>
  <c r="M9" i="2"/>
  <c r="I8" i="2"/>
  <c r="E9" i="2"/>
  <c r="M10" i="2" s="1"/>
  <c r="H8" i="2"/>
  <c r="J8" i="2"/>
  <c r="B8" i="2"/>
  <c r="O8" i="2"/>
  <c r="G8" i="2"/>
  <c r="F9" i="2" l="1"/>
  <c r="I9" i="2"/>
  <c r="O9" i="2"/>
  <c r="E10" i="2"/>
  <c r="H10" i="2" s="1"/>
  <c r="H9" i="2"/>
  <c r="N9" i="2"/>
  <c r="B9" i="2"/>
  <c r="J9" i="2"/>
  <c r="G9" i="2"/>
  <c r="F10" i="2" l="1"/>
  <c r="F11" i="2" s="1"/>
  <c r="I10" i="2"/>
  <c r="I11" i="2" s="1"/>
  <c r="O10" i="2"/>
  <c r="H11" i="2"/>
  <c r="N10" i="2"/>
  <c r="B10" i="2"/>
  <c r="J10" i="2"/>
  <c r="J11" i="2" s="1"/>
  <c r="G10" i="2"/>
  <c r="G11" i="2" s="1"/>
  <c r="C14" i="2" l="1"/>
</calcChain>
</file>

<file path=xl/sharedStrings.xml><?xml version="1.0" encoding="utf-8"?>
<sst xmlns="http://schemas.openxmlformats.org/spreadsheetml/2006/main" count="31" uniqueCount="31">
  <si>
    <t>Forage Per Acre</t>
  </si>
  <si>
    <t>GR Wt. Per Acre</t>
  </si>
  <si>
    <t>FallHarvest PerAcre</t>
  </si>
  <si>
    <t>Spring Wt/Acre</t>
  </si>
  <si>
    <t>WtGained PerFish InHarvestYR</t>
  </si>
  <si>
    <t>BeforeHarvest FallStanding NumPerAcre</t>
  </si>
  <si>
    <t>ACRES</t>
  </si>
  <si>
    <t>Prey Exponent</t>
  </si>
  <si>
    <t>Prey Multiple</t>
  </si>
  <si>
    <t>Bluegill</t>
  </si>
  <si>
    <t>Exponent</t>
  </si>
  <si>
    <t>Multiple</t>
  </si>
  <si>
    <t>Predator Gain PerAcre</t>
  </si>
  <si>
    <t>Species</t>
  </si>
  <si>
    <t>FlatHead</t>
  </si>
  <si>
    <t>Largemouth Bass</t>
  </si>
  <si>
    <t>Predator Exponent</t>
  </si>
  <si>
    <t>Predator Multiple</t>
  </si>
  <si>
    <t>Crappie</t>
  </si>
  <si>
    <t>Number of Predators</t>
  </si>
  <si>
    <t>Length of Predators</t>
  </si>
  <si>
    <t>Weight  Per Predator</t>
  </si>
  <si>
    <t>GR Wt. in BOW</t>
  </si>
  <si>
    <t>Total Number Harvested</t>
  </si>
  <si>
    <t>Mozambique TP</t>
  </si>
  <si>
    <t>Maintenance PerLBWgt</t>
  </si>
  <si>
    <t>Growth PerLBWgt</t>
  </si>
  <si>
    <t>Median Weight of Prey(%)</t>
  </si>
  <si>
    <t>Max-Median LengthofPrey InHarvestYear</t>
  </si>
  <si>
    <t>Median LengthofPrey InHarvestYear</t>
  </si>
  <si>
    <t>MinMedian LengthofPrey InHarvest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</si>
</sst>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FFA3A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3" borderId="9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3" borderId="11" xfId="0" applyFill="1" applyBorder="1" applyAlignment="1" applyProtection="1">
      <alignment horizontal="center" wrapText="1"/>
      <protection locked="0"/>
    </xf>
    <xf numFmtId="2" fontId="0" fillId="0" borderId="1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2" fontId="0" fillId="2" borderId="19" xfId="0" applyNumberForma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164" fontId="0" fillId="5" borderId="7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0" fillId="0" borderId="16" xfId="0" applyBorder="1" applyAlignment="1">
      <alignment horizontal="center" wrapText="1"/>
    </xf>
    <xf numFmtId="2" fontId="0" fillId="2" borderId="15" xfId="0" applyNumberFormat="1" applyFill="1" applyBorder="1" applyAlignment="1">
      <alignment horizontal="center"/>
    </xf>
    <xf numFmtId="164" fontId="0" fillId="3" borderId="2" xfId="0" applyNumberFormat="1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3" xfId="0" applyBorder="1"/>
    <xf numFmtId="0" fontId="0" fillId="0" borderId="5" xfId="0" applyBorder="1"/>
    <xf numFmtId="164" fontId="0" fillId="6" borderId="6" xfId="0" applyNumberFormat="1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3" borderId="22" xfId="0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/>
    </xf>
    <xf numFmtId="2" fontId="0" fillId="0" borderId="22" xfId="0" applyNumberFormat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3A3"/>
      <color rgb="FFFFFFB7"/>
      <color rgb="FFFFFFC5"/>
      <color rgb="FFCEDD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tabSelected="1" workbookViewId="0">
      <selection activeCell="M17" sqref="M17"/>
    </sheetView>
  </sheetViews>
  <sheetFormatPr defaultRowHeight="15" x14ac:dyDescent="0.25"/>
  <cols>
    <col min="1" max="1" width="1" customWidth="1"/>
    <col min="2" max="2" width="10" customWidth="1"/>
    <col min="3" max="3" width="15.42578125" customWidth="1"/>
    <col min="4" max="4" width="12.7109375" customWidth="1"/>
    <col min="8" max="8" width="10.5703125" customWidth="1"/>
    <col min="9" max="9" width="9.7109375" customWidth="1"/>
    <col min="10" max="10" width="10.85546875" customWidth="1"/>
    <col min="11" max="11" width="10.42578125" customWidth="1"/>
    <col min="12" max="12" width="11.7109375" customWidth="1"/>
    <col min="13" max="14" width="14.140625" customWidth="1"/>
    <col min="15" max="15" width="15" customWidth="1"/>
  </cols>
  <sheetData>
    <row r="1" spans="2:15" ht="15.75" thickBot="1" x14ac:dyDescent="0.3"/>
    <row r="2" spans="2:15" ht="45.75" thickBot="1" x14ac:dyDescent="0.3">
      <c r="B2" s="41" t="s">
        <v>20</v>
      </c>
      <c r="C2" s="41" t="s">
        <v>5</v>
      </c>
      <c r="D2" s="41" t="s">
        <v>19</v>
      </c>
      <c r="E2" s="41" t="s">
        <v>21</v>
      </c>
      <c r="F2" s="41" t="s">
        <v>22</v>
      </c>
      <c r="G2" s="41" t="s">
        <v>1</v>
      </c>
      <c r="H2" s="41" t="s">
        <v>0</v>
      </c>
      <c r="I2" s="41" t="s">
        <v>12</v>
      </c>
      <c r="J2" s="41" t="s">
        <v>2</v>
      </c>
      <c r="K2" s="41" t="s">
        <v>23</v>
      </c>
      <c r="L2" s="41" t="s">
        <v>4</v>
      </c>
      <c r="M2" s="22" t="s">
        <v>30</v>
      </c>
      <c r="N2" s="22" t="s">
        <v>29</v>
      </c>
      <c r="O2" s="22" t="s">
        <v>28</v>
      </c>
    </row>
    <row r="3" spans="2:15" x14ac:dyDescent="0.25">
      <c r="B3" s="15">
        <f t="shared" ref="B3:B10" si="0">ROUND((E3/$F$15)^(1/$E$15),1)</f>
        <v>4.4000000000000004</v>
      </c>
      <c r="C3" s="6">
        <v>400</v>
      </c>
      <c r="D3" s="7">
        <f t="shared" ref="D3:D10" si="1">ROUND($B$14*C3,0)</f>
        <v>400</v>
      </c>
      <c r="E3" s="37">
        <v>0.03</v>
      </c>
      <c r="F3" s="8">
        <f>D3*E3</f>
        <v>12</v>
      </c>
      <c r="G3" s="8">
        <f t="shared" ref="G3" si="2">E3*C3</f>
        <v>12</v>
      </c>
      <c r="H3" s="8"/>
      <c r="I3" s="8"/>
      <c r="J3" s="8"/>
      <c r="K3" s="7"/>
      <c r="L3" s="7"/>
      <c r="M3" s="21"/>
      <c r="N3" s="38"/>
      <c r="O3" s="39"/>
    </row>
    <row r="4" spans="2:15" x14ac:dyDescent="0.25">
      <c r="B4" s="16">
        <f t="shared" si="0"/>
        <v>8.3000000000000007</v>
      </c>
      <c r="C4" s="36">
        <f>C3</f>
        <v>400</v>
      </c>
      <c r="D4" s="3">
        <f t="shared" si="1"/>
        <v>400</v>
      </c>
      <c r="E4" s="4">
        <f>L4+E3</f>
        <v>0.28000000000000003</v>
      </c>
      <c r="F4" s="4">
        <f t="shared" ref="F4:F10" si="3">D4*E4</f>
        <v>112.00000000000001</v>
      </c>
      <c r="G4" s="4">
        <f>E4*C4</f>
        <v>112.00000000000001</v>
      </c>
      <c r="H4" s="4">
        <f>(D4*(E4-E3)*$D$18 +D4*E3*$D$15)/$B$14</f>
        <v>1060</v>
      </c>
      <c r="I4" s="4">
        <f>C4*(E4-E3)</f>
        <v>100</v>
      </c>
      <c r="J4" s="4">
        <f>(C4-C5)*E4</f>
        <v>109.20000000000002</v>
      </c>
      <c r="K4" s="3">
        <f>C4-C5</f>
        <v>390</v>
      </c>
      <c r="L4" s="5">
        <v>0.25</v>
      </c>
      <c r="M4" s="25">
        <f>((((E3))*($K$16/100))/$F$18)^(1/$E$18)</f>
        <v>1.1758306078724705</v>
      </c>
      <c r="N4" s="40">
        <f>((((E4+E3)/2)*($K$16/100))/$F$18)^(1/$E$18)</f>
        <v>1.8778221848726333</v>
      </c>
      <c r="O4" s="25">
        <f>((((E4))*($K$16/100))/$F$18)^(1/$E$18)</f>
        <v>2.2226243966942221</v>
      </c>
    </row>
    <row r="5" spans="2:15" x14ac:dyDescent="0.25">
      <c r="B5" s="16">
        <f t="shared" si="0"/>
        <v>10.6</v>
      </c>
      <c r="C5" s="5">
        <v>10</v>
      </c>
      <c r="D5" s="3">
        <f t="shared" si="1"/>
        <v>10</v>
      </c>
      <c r="E5" s="4">
        <f t="shared" ref="E5:E10" si="4">L5+E4</f>
        <v>0.68</v>
      </c>
      <c r="F5" s="4">
        <f t="shared" si="3"/>
        <v>6.8000000000000007</v>
      </c>
      <c r="G5" s="4">
        <f t="shared" ref="G5:G10" si="5">E5*C5</f>
        <v>6.8000000000000007</v>
      </c>
      <c r="H5" s="4">
        <f t="shared" ref="H5:H10" si="6">(D5*(E5-E4)*$D$18 +D5*E4*$D$15)/$B$14</f>
        <v>54</v>
      </c>
      <c r="I5" s="4">
        <f t="shared" ref="I5" si="7">C5*(E5-E4)</f>
        <v>4</v>
      </c>
      <c r="J5" s="4">
        <f>(C5-C6)*E5</f>
        <v>0</v>
      </c>
      <c r="K5" s="3">
        <f t="shared" ref="K5:K10" si="8">C5-C6</f>
        <v>0</v>
      </c>
      <c r="L5" s="5">
        <v>0.4</v>
      </c>
      <c r="M5" s="25">
        <f>((((E4))*($K$16/100))/$F$18)^(1/$E$18)</f>
        <v>2.2226243966942221</v>
      </c>
      <c r="N5" s="40">
        <f t="shared" ref="N5:N10" si="9">((((E5+E4)/2)*($K$16/100))/$F$18)^(1/$E$18)</f>
        <v>2.5917581390418913</v>
      </c>
      <c r="O5" s="25">
        <f t="shared" ref="O5:O10" si="10">((((E5))*($K$16/100))/$F$18)^(1/$E$18)</f>
        <v>2.8623006229496104</v>
      </c>
    </row>
    <row r="6" spans="2:15" x14ac:dyDescent="0.25">
      <c r="B6" s="16">
        <f t="shared" si="0"/>
        <v>12.1</v>
      </c>
      <c r="C6" s="5">
        <v>10</v>
      </c>
      <c r="D6" s="3">
        <f t="shared" si="1"/>
        <v>10</v>
      </c>
      <c r="E6" s="4">
        <f t="shared" si="4"/>
        <v>1.08</v>
      </c>
      <c r="F6" s="4">
        <f t="shared" si="3"/>
        <v>10.8</v>
      </c>
      <c r="G6" s="4">
        <f t="shared" si="5"/>
        <v>10.8</v>
      </c>
      <c r="H6" s="4">
        <f t="shared" si="6"/>
        <v>74</v>
      </c>
      <c r="I6" s="4">
        <f>C6*(E6-E5)</f>
        <v>4</v>
      </c>
      <c r="J6" s="4">
        <f>(C6-C7)*E6</f>
        <v>0</v>
      </c>
      <c r="K6" s="3">
        <f t="shared" si="8"/>
        <v>0</v>
      </c>
      <c r="L6" s="5">
        <v>0.4</v>
      </c>
      <c r="M6" s="25">
        <f>((((E4))*($K$16/100))/$F$18)^(1/$E$18)</f>
        <v>2.2226243966942221</v>
      </c>
      <c r="N6" s="40">
        <f t="shared" si="9"/>
        <v>3.0805962954839421</v>
      </c>
      <c r="O6" s="25">
        <f t="shared" si="10"/>
        <v>3.2657924103878306</v>
      </c>
    </row>
    <row r="7" spans="2:15" x14ac:dyDescent="0.25">
      <c r="B7" s="16">
        <f t="shared" si="0"/>
        <v>13.3</v>
      </c>
      <c r="C7" s="5">
        <v>10</v>
      </c>
      <c r="D7" s="3">
        <f t="shared" si="1"/>
        <v>10</v>
      </c>
      <c r="E7" s="4">
        <f t="shared" si="4"/>
        <v>1.48</v>
      </c>
      <c r="F7" s="4">
        <f t="shared" si="3"/>
        <v>14.8</v>
      </c>
      <c r="G7" s="4">
        <f t="shared" si="5"/>
        <v>14.8</v>
      </c>
      <c r="H7" s="4">
        <f t="shared" si="6"/>
        <v>94</v>
      </c>
      <c r="I7" s="4">
        <f>C7*(E7-E5)</f>
        <v>7.9999999999999991</v>
      </c>
      <c r="J7" s="4">
        <f>(C7-C10)*E7</f>
        <v>14.8</v>
      </c>
      <c r="K7" s="3">
        <f t="shared" si="8"/>
        <v>10</v>
      </c>
      <c r="L7" s="5">
        <v>0.4</v>
      </c>
      <c r="M7" s="25">
        <f>((((E6))*($K$16/100))/$F$18)^(1/$E$18)</f>
        <v>3.2657924103878306</v>
      </c>
      <c r="N7" s="40">
        <f t="shared" si="9"/>
        <v>3.4278536668802957</v>
      </c>
      <c r="O7" s="25">
        <f t="shared" si="10"/>
        <v>3.5726952750266348</v>
      </c>
    </row>
    <row r="8" spans="2:15" x14ac:dyDescent="0.25">
      <c r="B8" s="16">
        <f t="shared" si="0"/>
        <v>13.3</v>
      </c>
      <c r="C8" s="5"/>
      <c r="D8" s="3">
        <f t="shared" si="1"/>
        <v>0</v>
      </c>
      <c r="E8" s="4">
        <f t="shared" si="4"/>
        <v>1.48</v>
      </c>
      <c r="F8" s="4">
        <f t="shared" si="3"/>
        <v>0</v>
      </c>
      <c r="G8" s="4">
        <f t="shared" si="5"/>
        <v>0</v>
      </c>
      <c r="H8" s="4">
        <f t="shared" si="6"/>
        <v>0</v>
      </c>
      <c r="I8" s="4">
        <f>C8*(E8-E7)</f>
        <v>0</v>
      </c>
      <c r="J8" s="4">
        <f>(C8-C10)*E8</f>
        <v>0</v>
      </c>
      <c r="K8" s="3">
        <f t="shared" si="8"/>
        <v>0</v>
      </c>
      <c r="L8" s="5"/>
      <c r="M8" s="25">
        <f t="shared" ref="M8:M10" si="11">((((E7))*($K$16/100))/$F$18)^(1/$E$18)</f>
        <v>3.5726952750266348</v>
      </c>
      <c r="N8" s="40">
        <f t="shared" si="9"/>
        <v>3.5726952750266348</v>
      </c>
      <c r="O8" s="25">
        <f t="shared" si="10"/>
        <v>3.5726952750266348</v>
      </c>
    </row>
    <row r="9" spans="2:15" x14ac:dyDescent="0.25">
      <c r="B9" s="43">
        <f t="shared" si="0"/>
        <v>13.3</v>
      </c>
      <c r="C9" s="5"/>
      <c r="D9" s="45">
        <f t="shared" si="1"/>
        <v>0</v>
      </c>
      <c r="E9" s="4">
        <f t="shared" si="4"/>
        <v>1.48</v>
      </c>
      <c r="F9" s="46">
        <f t="shared" si="3"/>
        <v>0</v>
      </c>
      <c r="G9" s="46">
        <f t="shared" si="5"/>
        <v>0</v>
      </c>
      <c r="H9" s="46">
        <f t="shared" si="6"/>
        <v>0</v>
      </c>
      <c r="I9" s="46">
        <f>C9*(E9-E8)</f>
        <v>0</v>
      </c>
      <c r="J9" s="46">
        <f t="shared" ref="J9:J10" si="12">(C9-C10)*E9</f>
        <v>0</v>
      </c>
      <c r="K9" s="45">
        <f t="shared" si="8"/>
        <v>0</v>
      </c>
      <c r="L9" s="44"/>
      <c r="M9" s="25">
        <f t="shared" si="11"/>
        <v>3.5726952750266348</v>
      </c>
      <c r="N9" s="40">
        <f t="shared" si="9"/>
        <v>3.5726952750266348</v>
      </c>
      <c r="O9" s="25">
        <f t="shared" si="10"/>
        <v>3.5726952750266348</v>
      </c>
    </row>
    <row r="10" spans="2:15" ht="15.75" thickBot="1" x14ac:dyDescent="0.3">
      <c r="B10" s="17">
        <f t="shared" si="0"/>
        <v>13.3</v>
      </c>
      <c r="C10" s="9"/>
      <c r="D10" s="10">
        <f t="shared" si="1"/>
        <v>0</v>
      </c>
      <c r="E10" s="11">
        <f t="shared" si="4"/>
        <v>1.48</v>
      </c>
      <c r="F10" s="11">
        <f t="shared" si="3"/>
        <v>0</v>
      </c>
      <c r="G10" s="11">
        <f t="shared" si="5"/>
        <v>0</v>
      </c>
      <c r="H10" s="11">
        <f t="shared" si="6"/>
        <v>0</v>
      </c>
      <c r="I10" s="11">
        <f>C10*(E10-E9)</f>
        <v>0</v>
      </c>
      <c r="J10" s="11">
        <f t="shared" si="12"/>
        <v>0</v>
      </c>
      <c r="K10" s="10">
        <f t="shared" si="8"/>
        <v>0</v>
      </c>
      <c r="L10" s="9"/>
      <c r="M10" s="26">
        <f t="shared" si="11"/>
        <v>3.5726952750266348</v>
      </c>
      <c r="N10" s="47">
        <f t="shared" si="9"/>
        <v>3.5726952750266348</v>
      </c>
      <c r="O10" s="26">
        <f t="shared" si="10"/>
        <v>3.5726952750266348</v>
      </c>
    </row>
    <row r="11" spans="2:15" ht="15.75" thickBot="1" x14ac:dyDescent="0.3">
      <c r="B11" s="2"/>
      <c r="C11" s="2"/>
      <c r="D11" s="2"/>
      <c r="E11" s="2"/>
      <c r="F11" s="18">
        <f>SUM(F3:F10)</f>
        <v>156.40000000000003</v>
      </c>
      <c r="G11" s="19">
        <f xml:space="preserve"> SUM(G3:G10)</f>
        <v>156.40000000000003</v>
      </c>
      <c r="H11" s="19">
        <f>SUM(H4:H10)</f>
        <v>1282</v>
      </c>
      <c r="I11" s="19">
        <f>SUM(I4:I10)</f>
        <v>116</v>
      </c>
      <c r="J11" s="19">
        <f>SUM(J4:J10)</f>
        <v>124.00000000000001</v>
      </c>
      <c r="K11" s="20">
        <f>SUM(K4:K10)</f>
        <v>400</v>
      </c>
      <c r="L11" s="1"/>
      <c r="M11" s="1"/>
    </row>
    <row r="12" spans="2:15" ht="15.75" thickBot="1" x14ac:dyDescent="0.3">
      <c r="B12" s="2"/>
      <c r="C12" s="2"/>
      <c r="D12" s="2"/>
      <c r="E12" s="2"/>
      <c r="F12" s="13"/>
      <c r="G12" s="13"/>
      <c r="H12" s="13"/>
      <c r="I12" s="13"/>
      <c r="J12" s="13"/>
      <c r="K12" s="14"/>
      <c r="L12" s="1"/>
      <c r="M12" s="1"/>
    </row>
    <row r="13" spans="2:15" ht="15.75" thickBot="1" x14ac:dyDescent="0.3">
      <c r="B13" s="41" t="s">
        <v>6</v>
      </c>
      <c r="C13" s="27" t="s">
        <v>3</v>
      </c>
      <c r="D13" s="48" t="s">
        <v>25</v>
      </c>
      <c r="E13" s="49" t="s">
        <v>16</v>
      </c>
      <c r="F13" s="49" t="s">
        <v>17</v>
      </c>
      <c r="G13" s="53" t="s">
        <v>13</v>
      </c>
      <c r="H13" s="53"/>
      <c r="I13" s="42" t="s">
        <v>10</v>
      </c>
      <c r="J13" s="42" t="s">
        <v>11</v>
      </c>
      <c r="K13" s="48" t="s">
        <v>27</v>
      </c>
      <c r="L13" s="1"/>
      <c r="M13" s="1"/>
    </row>
    <row r="14" spans="2:15" ht="15.75" thickBot="1" x14ac:dyDescent="0.3">
      <c r="B14" s="12">
        <v>1</v>
      </c>
      <c r="C14" s="28">
        <f>G11-J11</f>
        <v>32.40000000000002</v>
      </c>
      <c r="D14" s="48"/>
      <c r="E14" s="50"/>
      <c r="F14" s="50"/>
      <c r="G14" s="51" t="s">
        <v>14</v>
      </c>
      <c r="H14" s="52"/>
      <c r="I14" s="30">
        <v>3.2250000000000001</v>
      </c>
      <c r="J14" s="31">
        <v>2.23697E-4</v>
      </c>
      <c r="K14" s="48"/>
      <c r="L14" s="1"/>
      <c r="M14" s="1"/>
    </row>
    <row r="15" spans="2:15" ht="15.75" thickBot="1" x14ac:dyDescent="0.3">
      <c r="B15" s="1"/>
      <c r="C15" s="1"/>
      <c r="D15" s="29">
        <v>5</v>
      </c>
      <c r="E15" s="23">
        <f>I15</f>
        <v>3.508</v>
      </c>
      <c r="F15" s="24">
        <f>J15</f>
        <v>1.6996200000000001E-4</v>
      </c>
      <c r="G15" s="51" t="s">
        <v>18</v>
      </c>
      <c r="H15" s="52"/>
      <c r="I15" s="32">
        <v>3.508</v>
      </c>
      <c r="J15" s="33">
        <v>1.6996200000000001E-4</v>
      </c>
      <c r="K15" s="48"/>
      <c r="L15" s="1"/>
      <c r="M15" s="1"/>
    </row>
    <row r="16" spans="2:15" ht="15.75" thickBot="1" x14ac:dyDescent="0.3">
      <c r="B16" s="1"/>
      <c r="C16" s="1"/>
      <c r="D16" s="48" t="s">
        <v>26</v>
      </c>
      <c r="E16" s="49" t="s">
        <v>7</v>
      </c>
      <c r="F16" s="49" t="s">
        <v>8</v>
      </c>
      <c r="G16" s="51" t="s">
        <v>9</v>
      </c>
      <c r="H16" s="52"/>
      <c r="I16" s="32">
        <v>3.2909999999999999</v>
      </c>
      <c r="J16" s="33">
        <v>4.6700000000000002E-4</v>
      </c>
      <c r="K16" s="29">
        <v>1</v>
      </c>
      <c r="L16" s="1"/>
      <c r="M16" s="1"/>
    </row>
    <row r="17" spans="2:13" ht="15.75" thickBot="1" x14ac:dyDescent="0.3">
      <c r="B17" s="1"/>
      <c r="C17" s="1"/>
      <c r="D17" s="48"/>
      <c r="E17" s="50"/>
      <c r="F17" s="50"/>
      <c r="G17" s="51" t="s">
        <v>15</v>
      </c>
      <c r="H17" s="52"/>
      <c r="I17" s="32">
        <v>3.2778</v>
      </c>
      <c r="J17" s="33">
        <v>2.559975E-4</v>
      </c>
      <c r="K17" s="1"/>
      <c r="L17" s="1"/>
      <c r="M17" s="1"/>
    </row>
    <row r="18" spans="2:13" ht="15.75" thickBot="1" x14ac:dyDescent="0.3">
      <c r="B18" s="1"/>
      <c r="C18" s="1"/>
      <c r="D18" s="29">
        <v>10</v>
      </c>
      <c r="E18" s="23">
        <f>I15</f>
        <v>3.508</v>
      </c>
      <c r="F18" s="24">
        <f>J15</f>
        <v>1.6996200000000001E-4</v>
      </c>
      <c r="G18" s="51" t="s">
        <v>24</v>
      </c>
      <c r="H18" s="52"/>
      <c r="I18" s="34"/>
      <c r="J18" s="35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13">
    <mergeCell ref="K13:K15"/>
    <mergeCell ref="G14:H14"/>
    <mergeCell ref="G15:H15"/>
    <mergeCell ref="G18:H18"/>
    <mergeCell ref="D13:D14"/>
    <mergeCell ref="E13:E14"/>
    <mergeCell ref="F13:F14"/>
    <mergeCell ref="G13:H13"/>
    <mergeCell ref="D16:D17"/>
    <mergeCell ref="E16:E17"/>
    <mergeCell ref="F16:F17"/>
    <mergeCell ref="G16:H16"/>
    <mergeCell ref="G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Glasgow</dc:creator>
  <cp:lastModifiedBy>Phil Glasgow</cp:lastModifiedBy>
  <cp:lastPrinted>2019-08-25T19:33:46Z</cp:lastPrinted>
  <dcterms:created xsi:type="dcterms:W3CDTF">2019-08-24T17:50:17Z</dcterms:created>
  <dcterms:modified xsi:type="dcterms:W3CDTF">2019-09-02T17:24:15Z</dcterms:modified>
</cp:coreProperties>
</file>